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beydyer/Desktop/SDC/"/>
    </mc:Choice>
  </mc:AlternateContent>
  <xr:revisionPtr revIDLastSave="0" documentId="13_ncr:1_{5FE1FBAD-430D-E541-83AF-C5ABD35A80DD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OFC Calculator" sheetId="6" r:id="rId1"/>
    <sheet name="Tracking Over Tim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6" l="1"/>
  <c r="O38" i="6" l="1"/>
  <c r="O39" i="6"/>
  <c r="S16" i="6"/>
  <c r="O16" i="6"/>
  <c r="P17" i="6" s="1"/>
  <c r="D16" i="6"/>
  <c r="M39" i="6"/>
  <c r="M38" i="6"/>
  <c r="O37" i="6"/>
  <c r="M37" i="6"/>
  <c r="O36" i="6"/>
  <c r="M36" i="6"/>
  <c r="D23" i="6"/>
  <c r="O35" i="6"/>
  <c r="M35" i="6"/>
  <c r="O34" i="6"/>
  <c r="M34" i="6"/>
  <c r="O33" i="6"/>
  <c r="M33" i="6"/>
  <c r="O32" i="6"/>
  <c r="M32" i="6"/>
  <c r="O31" i="6"/>
  <c r="M31" i="6"/>
  <c r="O30" i="6"/>
  <c r="M30" i="6"/>
  <c r="D17" i="6"/>
  <c r="D21" i="6" s="1"/>
  <c r="O29" i="6"/>
  <c r="M29" i="6"/>
  <c r="O28" i="6"/>
  <c r="M28" i="6"/>
  <c r="O40" i="6" l="1"/>
  <c r="S19" i="6" s="1"/>
  <c r="P19" i="6"/>
  <c r="P18" i="6"/>
  <c r="S23" i="6" l="1"/>
  <c r="L16" i="6"/>
  <c r="S15" i="6" s="1"/>
  <c r="S17" i="6" s="1"/>
  <c r="S21" i="6" s="1"/>
</calcChain>
</file>

<file path=xl/sharedStrings.xml><?xml version="1.0" encoding="utf-8"?>
<sst xmlns="http://schemas.openxmlformats.org/spreadsheetml/2006/main" count="64" uniqueCount="54">
  <si>
    <t>Ingredient</t>
  </si>
  <si>
    <t>$/ton as fed</t>
  </si>
  <si>
    <t>$/cow</t>
  </si>
  <si>
    <t>Hay</t>
  </si>
  <si>
    <t>Haylage</t>
  </si>
  <si>
    <t>Corn Silage</t>
  </si>
  <si>
    <t>Corn</t>
  </si>
  <si>
    <t>SBM</t>
  </si>
  <si>
    <t>Cotton seed</t>
  </si>
  <si>
    <t>Soy Hulls</t>
  </si>
  <si>
    <t>Mineral mix</t>
  </si>
  <si>
    <t>Additive 1</t>
  </si>
  <si>
    <t>Additive 2</t>
  </si>
  <si>
    <t>PPD $/cwt</t>
  </si>
  <si>
    <t>Quality premium/cwt</t>
  </si>
  <si>
    <t>Other premiums/cwt</t>
  </si>
  <si>
    <t>Milk, lb/day</t>
  </si>
  <si>
    <t>Milk fat %</t>
  </si>
  <si>
    <t>Milk Protein %</t>
  </si>
  <si>
    <t>Other solids %</t>
  </si>
  <si>
    <t>SCC x1,000</t>
  </si>
  <si>
    <t>Calculated value of milk CWT</t>
  </si>
  <si>
    <t>IOFC, cow</t>
  </si>
  <si>
    <t>IOFC Over time</t>
  </si>
  <si>
    <t>Date</t>
  </si>
  <si>
    <t>Index IOFC, cow</t>
  </si>
  <si>
    <t>Milk Price</t>
  </si>
  <si>
    <t>Income/ Cow</t>
  </si>
  <si>
    <t>Feed Cost</t>
  </si>
  <si>
    <t>IOFC</t>
  </si>
  <si>
    <t>Select and Index Milk Price</t>
  </si>
  <si>
    <t>Indexed IOFC</t>
  </si>
  <si>
    <t>Calculate Feed Cost</t>
  </si>
  <si>
    <t>Calculate Milk Price</t>
  </si>
  <si>
    <t>Enter in the Tracking Sheet for this Date</t>
  </si>
  <si>
    <t>Components</t>
  </si>
  <si>
    <t>Production</t>
  </si>
  <si>
    <t>lb./day</t>
  </si>
  <si>
    <t>Milk, lb./day</t>
  </si>
  <si>
    <t>Fat $/lb.</t>
  </si>
  <si>
    <t>Protein $/lb.</t>
  </si>
  <si>
    <t>Other solids $/lb.</t>
  </si>
  <si>
    <t>Lb. Fed</t>
  </si>
  <si>
    <t>Enter the production of the cows being evaluated</t>
  </si>
  <si>
    <t>$/lb</t>
  </si>
  <si>
    <t>SECTION 1</t>
  </si>
  <si>
    <t>SECTION 2</t>
  </si>
  <si>
    <t>OPTION A: If you already have a Milk Price and Feed Cost</t>
  </si>
  <si>
    <t>OPTION B: If you want to calculate Milk Price and Feed Cost</t>
  </si>
  <si>
    <t>Income/Cow</t>
  </si>
  <si>
    <t>Calculate Income over Feed Cost</t>
  </si>
  <si>
    <t>OR</t>
  </si>
  <si>
    <t>SCC premium/cwt</t>
  </si>
  <si>
    <r>
      <rPr>
        <b/>
        <u/>
        <sz val="14"/>
        <color theme="1"/>
        <rFont val="Arial"/>
        <family val="2"/>
      </rPr>
      <t xml:space="preserve">INSTRUCTIONS: </t>
    </r>
    <r>
      <rPr>
        <sz val="14"/>
        <color theme="1"/>
        <rFont val="Arial"/>
        <family val="2"/>
      </rPr>
      <t xml:space="preserve">
Note that all cells highlighted in </t>
    </r>
    <r>
      <rPr>
        <b/>
        <sz val="14"/>
        <color theme="1"/>
        <rFont val="Arial"/>
        <family val="2"/>
      </rPr>
      <t>YELLOW</t>
    </r>
    <r>
      <rPr>
        <sz val="14"/>
        <color theme="1"/>
        <rFont val="Arial"/>
        <family val="2"/>
      </rPr>
      <t xml:space="preserve"> indicate a cell where data will need to be entered. Current data is entered as an example.
1. Complete section 1 by inputting your selected Index Milk Price and Milk, lb./Day
2. If you have a Milk Price and Feed Cost, move on to Section 2, Option A. If you need to calculate Milk Price and Feed Cost, skip Option A and move to Section 2, Option B
3. Enter your production, IOFC and Indexed IOFC from whichever option selected into the appropriate date in the Tracking Over Time tab. These are indicated by </t>
    </r>
    <r>
      <rPr>
        <b/>
        <sz val="14"/>
        <color rgb="FFC00000"/>
        <rFont val="Arial"/>
        <family val="2"/>
      </rPr>
      <t>RED TEXT</t>
    </r>
    <r>
      <rPr>
        <sz val="14"/>
        <color theme="1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</si>
</sst>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_);_(* \(#,##0\);_(* &quot;-&quot;??_);_(@_)"/>
    <numFmt numFmtId="166" formatCode="0.0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0.000%"/>
    <numFmt numFmtId="170" formatCode="_(* #,##0.0_);_(* \(#,##0.0\);_(* &quot;-&quot;?_);_(@_)"/>
    <numFmt numFmtId="171" formatCode="0.000"/>
    <numFmt numFmtId="172" formatCode="_(&quot;$&quot;* #,##0.000_);_(&quot;$&quot;* \(#,##0.000\);_(&quot;$&quot;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C00000"/>
      <name val="Arial"/>
      <family val="2"/>
    </font>
    <font>
      <sz val="11"/>
      <color rgb="FFC00000"/>
      <name val="Arial"/>
      <family val="2"/>
    </font>
    <font>
      <b/>
      <sz val="14"/>
      <color rgb="FFC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7" xfId="0" applyFont="1" applyFill="1" applyBorder="1" applyProtection="1">
      <protection locked="0" hidden="1"/>
    </xf>
    <xf numFmtId="0" fontId="3" fillId="0" borderId="5" xfId="0" applyFont="1" applyBorder="1"/>
    <xf numFmtId="0" fontId="2" fillId="0" borderId="0" xfId="0" applyFont="1" applyBorder="1" applyProtection="1">
      <protection hidden="1"/>
    </xf>
    <xf numFmtId="0" fontId="2" fillId="0" borderId="0" xfId="0" applyFont="1" applyBorder="1"/>
    <xf numFmtId="44" fontId="2" fillId="0" borderId="0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168" fontId="3" fillId="0" borderId="0" xfId="0" applyNumberFormat="1" applyFont="1"/>
    <xf numFmtId="44" fontId="3" fillId="0" borderId="0" xfId="0" applyNumberFormat="1" applyFont="1" applyFill="1" applyBorder="1" applyProtection="1">
      <protection hidden="1"/>
    </xf>
    <xf numFmtId="0" fontId="7" fillId="0" borderId="0" xfId="0" applyFont="1"/>
    <xf numFmtId="0" fontId="2" fillId="0" borderId="0" xfId="0" applyFont="1" applyProtection="1">
      <protection hidden="1"/>
    </xf>
    <xf numFmtId="14" fontId="3" fillId="0" borderId="0" xfId="0" applyNumberFormat="1" applyFont="1" applyProtection="1">
      <protection locked="0" hidden="1"/>
    </xf>
    <xf numFmtId="43" fontId="3" fillId="0" borderId="0" xfId="1" applyFont="1" applyProtection="1">
      <protection locked="0" hidden="1"/>
    </xf>
    <xf numFmtId="44" fontId="3" fillId="0" borderId="0" xfId="2" applyFont="1" applyProtection="1">
      <protection locked="0" hidden="1"/>
    </xf>
    <xf numFmtId="166" fontId="3" fillId="0" borderId="0" xfId="0" applyNumberFormat="1" applyFont="1" applyFill="1" applyBorder="1"/>
    <xf numFmtId="0" fontId="3" fillId="0" borderId="0" xfId="0" applyFont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/>
    <xf numFmtId="0" fontId="12" fillId="0" borderId="2" xfId="0" applyFont="1" applyBorder="1"/>
    <xf numFmtId="0" fontId="13" fillId="0" borderId="2" xfId="0" applyFont="1" applyBorder="1"/>
    <xf numFmtId="0" fontId="2" fillId="3" borderId="14" xfId="0" applyFont="1" applyFill="1" applyBorder="1" applyAlignment="1" applyProtection="1">
      <alignment vertical="center"/>
      <protection hidden="1"/>
    </xf>
    <xf numFmtId="164" fontId="3" fillId="0" borderId="0" xfId="2" applyNumberFormat="1" applyFont="1" applyFill="1" applyBorder="1" applyProtection="1">
      <protection locked="0" hidden="1"/>
    </xf>
    <xf numFmtId="2" fontId="3" fillId="0" borderId="0" xfId="0" applyNumberFormat="1" applyFont="1" applyFill="1" applyBorder="1" applyProtection="1">
      <protection locked="0" hidden="1"/>
    </xf>
    <xf numFmtId="166" fontId="2" fillId="0" borderId="0" xfId="0" applyNumberFormat="1" applyFont="1" applyFill="1" applyBorder="1" applyProtection="1">
      <protection hidden="1"/>
    </xf>
    <xf numFmtId="0" fontId="2" fillId="0" borderId="5" xfId="0" applyFont="1" applyBorder="1"/>
    <xf numFmtId="0" fontId="3" fillId="0" borderId="16" xfId="0" applyFont="1" applyFill="1" applyBorder="1" applyProtection="1">
      <protection locked="0" hidden="1"/>
    </xf>
    <xf numFmtId="0" fontId="2" fillId="3" borderId="17" xfId="0" applyFont="1" applyFill="1" applyBorder="1" applyAlignment="1" applyProtection="1">
      <alignment vertical="center"/>
      <protection hidden="1"/>
    </xf>
    <xf numFmtId="168" fontId="3" fillId="0" borderId="7" xfId="0" applyNumberFormat="1" applyFont="1" applyBorder="1"/>
    <xf numFmtId="168" fontId="3" fillId="0" borderId="16" xfId="0" applyNumberFormat="1" applyFont="1" applyBorder="1"/>
    <xf numFmtId="0" fontId="4" fillId="0" borderId="0" xfId="0" applyFont="1" applyBorder="1" applyAlignment="1"/>
    <xf numFmtId="2" fontId="3" fillId="0" borderId="16" xfId="0" applyNumberFormat="1" applyFont="1" applyFill="1" applyBorder="1" applyProtection="1">
      <protection locked="0" hidden="1"/>
    </xf>
    <xf numFmtId="167" fontId="3" fillId="0" borderId="0" xfId="2" applyNumberFormat="1" applyFont="1" applyBorder="1"/>
    <xf numFmtId="44" fontId="3" fillId="0" borderId="0" xfId="0" applyNumberFormat="1" applyFont="1" applyFill="1" applyBorder="1"/>
    <xf numFmtId="167" fontId="3" fillId="0" borderId="0" xfId="0" applyNumberFormat="1" applyFont="1" applyBorder="1"/>
    <xf numFmtId="167" fontId="13" fillId="0" borderId="0" xfId="0" applyNumberFormat="1" applyFont="1" applyBorder="1"/>
    <xf numFmtId="166" fontId="12" fillId="0" borderId="0" xfId="0" applyNumberFormat="1" applyFont="1" applyBorder="1"/>
    <xf numFmtId="0" fontId="2" fillId="0" borderId="2" xfId="0" applyFont="1" applyBorder="1" applyProtection="1"/>
    <xf numFmtId="44" fontId="2" fillId="0" borderId="0" xfId="0" applyNumberFormat="1" applyFont="1" applyBorder="1" applyProtection="1"/>
    <xf numFmtId="0" fontId="12" fillId="0" borderId="2" xfId="0" applyFont="1" applyBorder="1" applyProtection="1"/>
    <xf numFmtId="166" fontId="12" fillId="0" borderId="0" xfId="0" applyNumberFormat="1" applyFont="1" applyBorder="1" applyProtection="1"/>
    <xf numFmtId="167" fontId="2" fillId="0" borderId="0" xfId="2" applyNumberFormat="1" applyFont="1" applyBorder="1" applyProtection="1"/>
    <xf numFmtId="0" fontId="2" fillId="0" borderId="0" xfId="0" applyFont="1" applyBorder="1" applyProtection="1"/>
    <xf numFmtId="0" fontId="13" fillId="0" borderId="2" xfId="0" applyFont="1" applyBorder="1" applyProtection="1"/>
    <xf numFmtId="167" fontId="13" fillId="0" borderId="0" xfId="0" applyNumberFormat="1" applyFont="1" applyBorder="1" applyProtection="1"/>
    <xf numFmtId="0" fontId="2" fillId="0" borderId="4" xfId="0" applyFont="1" applyBorder="1" applyProtection="1"/>
    <xf numFmtId="0" fontId="3" fillId="0" borderId="5" xfId="0" applyFont="1" applyBorder="1" applyProtection="1"/>
    <xf numFmtId="0" fontId="3" fillId="0" borderId="0" xfId="0" applyFont="1" applyAlignment="1" applyProtection="1"/>
    <xf numFmtId="0" fontId="7" fillId="0" borderId="2" xfId="0" applyFont="1" applyBorder="1"/>
    <xf numFmtId="0" fontId="7" fillId="0" borderId="0" xfId="0" applyFont="1" applyBorder="1"/>
    <xf numFmtId="0" fontId="5" fillId="0" borderId="2" xfId="0" applyFont="1" applyBorder="1"/>
    <xf numFmtId="44" fontId="3" fillId="0" borderId="0" xfId="0" applyNumberFormat="1" applyFont="1" applyBorder="1"/>
    <xf numFmtId="0" fontId="8" fillId="0" borderId="0" xfId="0" applyFont="1" applyBorder="1"/>
    <xf numFmtId="0" fontId="9" fillId="0" borderId="0" xfId="0" applyFont="1" applyBorder="1"/>
    <xf numFmtId="44" fontId="3" fillId="2" borderId="0" xfId="2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" fillId="0" borderId="22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3" xfId="0" applyFont="1" applyBorder="1"/>
    <xf numFmtId="170" fontId="2" fillId="0" borderId="23" xfId="0" applyNumberFormat="1" applyFont="1" applyBorder="1" applyProtection="1">
      <protection hidden="1"/>
    </xf>
    <xf numFmtId="0" fontId="2" fillId="0" borderId="24" xfId="0" applyFont="1" applyBorder="1" applyProtection="1">
      <protection hidden="1"/>
    </xf>
    <xf numFmtId="44" fontId="2" fillId="0" borderId="18" xfId="2" applyFont="1" applyFill="1" applyBorder="1" applyProtection="1">
      <protection locked="0" hidden="1"/>
    </xf>
    <xf numFmtId="0" fontId="2" fillId="0" borderId="18" xfId="0" applyFont="1" applyBorder="1" applyProtection="1">
      <protection hidden="1"/>
    </xf>
    <xf numFmtId="44" fontId="2" fillId="0" borderId="18" xfId="0" applyNumberFormat="1" applyFont="1" applyBorder="1" applyProtection="1">
      <protection hidden="1"/>
    </xf>
    <xf numFmtId="0" fontId="2" fillId="0" borderId="25" xfId="0" applyFont="1" applyBorder="1" applyProtection="1">
      <protection hidden="1"/>
    </xf>
    <xf numFmtId="172" fontId="3" fillId="0" borderId="7" xfId="0" applyNumberFormat="1" applyFont="1" applyBorder="1" applyProtection="1">
      <protection hidden="1"/>
    </xf>
    <xf numFmtId="172" fontId="3" fillId="0" borderId="16" xfId="0" applyNumberFormat="1" applyFont="1" applyBorder="1" applyProtection="1">
      <protection hidden="1"/>
    </xf>
    <xf numFmtId="167" fontId="4" fillId="3" borderId="25" xfId="2" applyNumberFormat="1" applyFont="1" applyFill="1" applyBorder="1" applyProtection="1">
      <protection hidden="1"/>
    </xf>
    <xf numFmtId="0" fontId="2" fillId="0" borderId="3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right"/>
      <protection hidden="1"/>
    </xf>
    <xf numFmtId="2" fontId="4" fillId="3" borderId="14" xfId="0" applyNumberFormat="1" applyFont="1" applyFill="1" applyBorder="1" applyAlignment="1" applyProtection="1">
      <alignment horizontal="right"/>
      <protection hidden="1"/>
    </xf>
    <xf numFmtId="0" fontId="4" fillId="3" borderId="14" xfId="0" applyFont="1" applyFill="1" applyBorder="1" applyAlignment="1" applyProtection="1">
      <alignment horizontal="left"/>
      <protection hidden="1"/>
    </xf>
    <xf numFmtId="0" fontId="3" fillId="0" borderId="22" xfId="0" applyFont="1" applyBorder="1" applyProtection="1">
      <protection hidden="1"/>
    </xf>
    <xf numFmtId="44" fontId="3" fillId="2" borderId="0" xfId="2" applyFont="1" applyFill="1" applyBorder="1" applyProtection="1">
      <protection locked="0" hidden="1"/>
    </xf>
    <xf numFmtId="169" fontId="3" fillId="2" borderId="0" xfId="3" applyNumberFormat="1" applyFont="1" applyFill="1" applyBorder="1" applyProtection="1">
      <protection locked="0" hidden="1"/>
    </xf>
    <xf numFmtId="165" fontId="3" fillId="2" borderId="0" xfId="1" applyNumberFormat="1" applyFont="1" applyFill="1" applyBorder="1" applyProtection="1">
      <protection locked="0" hidden="1"/>
    </xf>
    <xf numFmtId="171" fontId="3" fillId="0" borderId="23" xfId="0" applyNumberFormat="1" applyFont="1" applyBorder="1" applyProtection="1">
      <protection hidden="1"/>
    </xf>
    <xf numFmtId="0" fontId="3" fillId="0" borderId="23" xfId="0" applyFont="1" applyBorder="1" applyProtection="1">
      <protection hidden="1"/>
    </xf>
    <xf numFmtId="0" fontId="2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3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4" fontId="10" fillId="2" borderId="0" xfId="2" applyFont="1" applyFill="1" applyBorder="1" applyAlignment="1" applyProtection="1">
      <alignment horizontal="center"/>
      <protection locked="0"/>
    </xf>
    <xf numFmtId="44" fontId="10" fillId="2" borderId="3" xfId="2" applyFont="1" applyFill="1" applyBorder="1" applyAlignment="1" applyProtection="1">
      <alignment horizontal="center"/>
      <protection locked="0"/>
    </xf>
    <xf numFmtId="166" fontId="10" fillId="2" borderId="5" xfId="0" applyNumberFormat="1" applyFont="1" applyFill="1" applyBorder="1" applyAlignment="1" applyProtection="1">
      <alignment horizontal="right"/>
      <protection locked="0"/>
    </xf>
    <xf numFmtId="166" fontId="10" fillId="2" borderId="6" xfId="0" applyNumberFormat="1" applyFont="1" applyFill="1" applyBorder="1" applyAlignment="1" applyProtection="1">
      <alignment horizontal="right"/>
      <protection locked="0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4" fillId="3" borderId="0" xfId="0" applyFont="1" applyFill="1" applyAlignment="1" applyProtection="1">
      <alignment horizontal="center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A9098"/>
      <color rgb="FFF18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1"/>
          <c:tx>
            <c:strRef>
              <c:f>'Tracking Over Time'!$A$5</c:f>
              <c:strCache>
                <c:ptCount val="1"/>
                <c:pt idx="0">
                  <c:v>IOFC, cow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'Tracking Over Time'!$B$3:$M$3</c:f>
              <c:numCache>
                <c:formatCode>m/d/yy</c:formatCode>
                <c:ptCount val="12"/>
                <c:pt idx="0">
                  <c:v>43861</c:v>
                </c:pt>
                <c:pt idx="1">
                  <c:v>43889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xVal>
          <c:yVal>
            <c:numRef>
              <c:f>'Tracking Over Time'!$B$5:$M$5</c:f>
              <c:numCache>
                <c:formatCode>_("$"* #,##0.00_);_("$"* \(#,##0.00\);_("$"* "-"??_);_(@_)</c:formatCode>
                <c:ptCount val="12"/>
                <c:pt idx="0">
                  <c:v>13.06</c:v>
                </c:pt>
                <c:pt idx="1">
                  <c:v>13.5</c:v>
                </c:pt>
                <c:pt idx="2">
                  <c:v>14.2</c:v>
                </c:pt>
                <c:pt idx="3">
                  <c:v>14.25</c:v>
                </c:pt>
                <c:pt idx="4">
                  <c:v>14.68</c:v>
                </c:pt>
                <c:pt idx="5">
                  <c:v>13.85</c:v>
                </c:pt>
                <c:pt idx="6">
                  <c:v>13.25</c:v>
                </c:pt>
                <c:pt idx="7">
                  <c:v>12</c:v>
                </c:pt>
                <c:pt idx="8">
                  <c:v>11.285</c:v>
                </c:pt>
                <c:pt idx="9">
                  <c:v>10.420999999999999</c:v>
                </c:pt>
                <c:pt idx="10">
                  <c:v>9.5570000000000004</c:v>
                </c:pt>
                <c:pt idx="11">
                  <c:v>8.6929999999999996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6F-D54C-88CF-B68B7FC9D577}"/>
            </c:ext>
          </c:extLst>
        </c:ser>
        <c:ser>
          <c:idx val="2"/>
          <c:order val="2"/>
          <c:tx>
            <c:strRef>
              <c:f>'Tracking Over Time'!$A$6</c:f>
              <c:strCache>
                <c:ptCount val="1"/>
                <c:pt idx="0">
                  <c:v>Index IOFC, cow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'Tracking Over Time'!$B$3:$M$3</c:f>
              <c:numCache>
                <c:formatCode>m/d/yy</c:formatCode>
                <c:ptCount val="12"/>
                <c:pt idx="0">
                  <c:v>43861</c:v>
                </c:pt>
                <c:pt idx="1">
                  <c:v>43889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xVal>
          <c:yVal>
            <c:numRef>
              <c:f>'Tracking Over Time'!$B$6:$M$6</c:f>
              <c:numCache>
                <c:formatCode>_("$"* #,##0.00_);_("$"* \(#,##0.00\);_("$"* "-"??_);_(@_)</c:formatCode>
                <c:ptCount val="12"/>
                <c:pt idx="0">
                  <c:v>12.25</c:v>
                </c:pt>
                <c:pt idx="1">
                  <c:v>12.58</c:v>
                </c:pt>
                <c:pt idx="2">
                  <c:v>12.36</c:v>
                </c:pt>
                <c:pt idx="3">
                  <c:v>12.84</c:v>
                </c:pt>
                <c:pt idx="4">
                  <c:v>12.85</c:v>
                </c:pt>
                <c:pt idx="5">
                  <c:v>12.9</c:v>
                </c:pt>
                <c:pt idx="6">
                  <c:v>13.1</c:v>
                </c:pt>
                <c:pt idx="7">
                  <c:v>12.2</c:v>
                </c:pt>
                <c:pt idx="8">
                  <c:v>12.324999999999999</c:v>
                </c:pt>
                <c:pt idx="9">
                  <c:v>12.15</c:v>
                </c:pt>
                <c:pt idx="10">
                  <c:v>11.975</c:v>
                </c:pt>
                <c:pt idx="11">
                  <c:v>11.8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6F-D54C-88CF-B68B7FC9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272080"/>
        <c:axId val="242272472"/>
      </c:scatterChart>
      <c:scatterChart>
        <c:scatterStyle val="smoothMarker"/>
        <c:varyColors val="0"/>
        <c:ser>
          <c:idx val="0"/>
          <c:order val="0"/>
          <c:tx>
            <c:strRef>
              <c:f>'Tracking Over Time'!$A$4</c:f>
              <c:strCache>
                <c:ptCount val="1"/>
                <c:pt idx="0">
                  <c:v>Milk, lb/day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'Tracking Over Time'!$B$3:$M$3</c:f>
              <c:numCache>
                <c:formatCode>m/d/yy</c:formatCode>
                <c:ptCount val="12"/>
                <c:pt idx="0">
                  <c:v>43861</c:v>
                </c:pt>
                <c:pt idx="1">
                  <c:v>43889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xVal>
          <c:yVal>
            <c:numRef>
              <c:f>'Tracking Over Time'!$B$4:$M$4</c:f>
              <c:numCache>
                <c:formatCode>_(* #,##0.00_);_(* \(#,##0.00\);_(* "-"??_);_(@_)</c:formatCode>
                <c:ptCount val="12"/>
                <c:pt idx="0">
                  <c:v>84.5</c:v>
                </c:pt>
                <c:pt idx="1">
                  <c:v>83</c:v>
                </c:pt>
                <c:pt idx="2">
                  <c:v>84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88</c:v>
                </c:pt>
                <c:pt idx="7">
                  <c:v>86</c:v>
                </c:pt>
                <c:pt idx="8">
                  <c:v>86.5</c:v>
                </c:pt>
                <c:pt idx="9">
                  <c:v>86.2</c:v>
                </c:pt>
                <c:pt idx="10">
                  <c:v>85.9</c:v>
                </c:pt>
                <c:pt idx="11">
                  <c:v>85.6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76F-D54C-88CF-B68B7FC9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270904"/>
        <c:axId val="242274432"/>
      </c:scatterChart>
      <c:valAx>
        <c:axId val="24227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2272472"/>
        <c:crosses val="autoZero"/>
        <c:crossBetween val="midCat"/>
      </c:valAx>
      <c:valAx>
        <c:axId val="24227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2272080"/>
        <c:crosses val="autoZero"/>
        <c:crossBetween val="midCat"/>
      </c:valAx>
      <c:valAx>
        <c:axId val="24227443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2270904"/>
        <c:crosses val="max"/>
        <c:crossBetween val="midCat"/>
      </c:valAx>
      <c:valAx>
        <c:axId val="242270904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242274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1371601</xdr:colOff>
      <xdr:row>1</xdr:row>
      <xdr:rowOff>169332</xdr:rowOff>
    </xdr:from>
    <xdr:to>
      <xdr:col>19</xdr:col>
      <xdr:colOff>1924145</xdr:colOff>
      <xdr:row>4</xdr:row>
      <xdr:rowOff>186265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AD3E1B-62B1-564B-A7F0-6D6E2259F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4934" y="355599"/>
          <a:ext cx="4479667" cy="1032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177800</xdr:rowOff>
    </xdr:from>
    <xdr:to>
      <xdr:col>12</xdr:col>
      <xdr:colOff>863600</xdr:colOff>
      <xdr:row>29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F904DE-9A79-4940-AB44-433B6DA42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0"/>
  <sheetViews>
    <sheetView tabSelected="1" zoomScale="80" zoomScaleNormal="80" workbookViewId="0">
      <pane ySplit="5" topLeftCell="A6" activePane="bottomLeft" state="frozen"/>
      <selection pane="bottomLeft" activeCell="F27" sqref="F27"/>
    </sheetView>
  </sheetViews>
  <sheetFormatPr baseColWidth="10" defaultColWidth="8.83203125" defaultRowHeight="12" customHeight="1" x14ac:dyDescent="0.15"/>
  <cols>
    <col min="1" max="1" width="3.33203125" style="2" customWidth="1"/>
    <col min="2" max="2" width="3" style="2" bestFit="1" customWidth="1"/>
    <col min="3" max="3" width="17.1640625" style="2" customWidth="1"/>
    <col min="4" max="4" width="10.5" style="2" customWidth="1"/>
    <col min="5" max="5" width="7.5" style="2" customWidth="1"/>
    <col min="6" max="6" width="8.83203125" style="2"/>
    <col min="7" max="7" width="8" style="2" bestFit="1" customWidth="1"/>
    <col min="8" max="8" width="7.5" style="2" customWidth="1"/>
    <col min="9" max="9" width="12.33203125" style="2" customWidth="1"/>
    <col min="10" max="10" width="3" style="2" customWidth="1"/>
    <col min="11" max="11" width="46" style="2" customWidth="1"/>
    <col min="12" max="12" width="19.1640625" style="2" customWidth="1"/>
    <col min="13" max="13" width="10.5" style="2" customWidth="1"/>
    <col min="14" max="14" width="14.1640625" style="2" bestFit="1" customWidth="1"/>
    <col min="15" max="15" width="11.5" style="2" customWidth="1"/>
    <col min="16" max="16" width="15.1640625" style="2" customWidth="1"/>
    <col min="17" max="17" width="3" style="2" bestFit="1" customWidth="1"/>
    <col min="18" max="18" width="19.33203125" style="2" customWidth="1"/>
    <col min="19" max="19" width="11.1640625" style="2" customWidth="1"/>
    <col min="20" max="20" width="31.6640625" style="2" customWidth="1"/>
    <col min="21" max="16384" width="8.83203125" style="2"/>
  </cols>
  <sheetData>
    <row r="1" spans="2:20" ht="15" customHeight="1" x14ac:dyDescent="0.15"/>
    <row r="2" spans="2:20" ht="28" customHeight="1" x14ac:dyDescent="0.15">
      <c r="B2" s="102" t="s">
        <v>53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28" customHeight="1" x14ac:dyDescent="0.1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24" customHeight="1" x14ac:dyDescent="0.1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2:20" ht="24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2:20" ht="16" customHeight="1" thickBot="1" x14ac:dyDescent="0.2"/>
    <row r="7" spans="2:20" ht="28" customHeight="1" x14ac:dyDescent="0.2">
      <c r="B7" s="24"/>
      <c r="C7" s="113" t="s">
        <v>45</v>
      </c>
      <c r="D7" s="114"/>
      <c r="E7" s="114"/>
      <c r="F7" s="114"/>
      <c r="G7" s="114"/>
      <c r="H7" s="114"/>
      <c r="I7" s="115"/>
    </row>
    <row r="8" spans="2:20" ht="24" customHeight="1" x14ac:dyDescent="0.2">
      <c r="B8" s="3"/>
      <c r="C8" s="109" t="s">
        <v>30</v>
      </c>
      <c r="D8" s="110"/>
      <c r="E8" s="110"/>
      <c r="F8" s="110"/>
      <c r="G8" s="110"/>
      <c r="H8" s="117">
        <v>17</v>
      </c>
      <c r="I8" s="118"/>
    </row>
    <row r="9" spans="2:20" ht="24" customHeight="1" thickBot="1" x14ac:dyDescent="0.25">
      <c r="B9" s="3"/>
      <c r="C9" s="111" t="s">
        <v>43</v>
      </c>
      <c r="D9" s="112"/>
      <c r="E9" s="112"/>
      <c r="F9" s="112"/>
      <c r="G9" s="112"/>
      <c r="H9" s="119">
        <v>85</v>
      </c>
      <c r="I9" s="120"/>
    </row>
    <row r="10" spans="2:20" ht="16" customHeight="1" thickBot="1" x14ac:dyDescent="0.2"/>
    <row r="11" spans="2:20" ht="28" customHeight="1" thickBot="1" x14ac:dyDescent="0.25">
      <c r="C11" s="121" t="s">
        <v>46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/>
    </row>
    <row r="12" spans="2:20" ht="24" customHeight="1" x14ac:dyDescent="0.2">
      <c r="C12" s="94" t="s">
        <v>47</v>
      </c>
      <c r="D12" s="95"/>
      <c r="E12" s="95"/>
      <c r="F12" s="95"/>
      <c r="G12" s="95"/>
      <c r="H12" s="96"/>
      <c r="I12" s="97" t="s">
        <v>51</v>
      </c>
      <c r="J12" s="94" t="s">
        <v>48</v>
      </c>
      <c r="K12" s="95"/>
      <c r="L12" s="95"/>
      <c r="M12" s="95"/>
      <c r="N12" s="95"/>
      <c r="O12" s="95"/>
      <c r="P12" s="95"/>
      <c r="Q12" s="95"/>
      <c r="R12" s="95"/>
      <c r="S12" s="95"/>
      <c r="T12" s="96"/>
    </row>
    <row r="13" spans="2:20" ht="11" customHeight="1" thickBot="1" x14ac:dyDescent="0.2">
      <c r="C13" s="26"/>
      <c r="D13" s="23"/>
      <c r="E13" s="23"/>
      <c r="F13" s="23"/>
      <c r="G13" s="23"/>
      <c r="H13" s="27"/>
      <c r="I13" s="98"/>
      <c r="J13" s="19"/>
      <c r="K13" s="23"/>
      <c r="L13" s="23"/>
      <c r="M13" s="23"/>
      <c r="N13" s="23"/>
      <c r="O13" s="23"/>
      <c r="P13" s="23"/>
      <c r="Q13" s="23"/>
      <c r="R13" s="23"/>
      <c r="S13" s="23"/>
      <c r="T13" s="20"/>
    </row>
    <row r="14" spans="2:20" ht="20" customHeight="1" x14ac:dyDescent="0.2">
      <c r="B14" s="18"/>
      <c r="C14" s="99" t="s">
        <v>50</v>
      </c>
      <c r="D14" s="100"/>
      <c r="E14" s="100"/>
      <c r="F14" s="100"/>
      <c r="G14" s="100"/>
      <c r="H14" s="101"/>
      <c r="I14" s="98"/>
      <c r="J14" s="19"/>
      <c r="K14" s="104" t="s">
        <v>33</v>
      </c>
      <c r="L14" s="100"/>
      <c r="M14" s="100"/>
      <c r="N14" s="100"/>
      <c r="O14" s="100"/>
      <c r="P14" s="105"/>
      <c r="Q14" s="3"/>
      <c r="R14" s="91" t="s">
        <v>50</v>
      </c>
      <c r="S14" s="92"/>
      <c r="T14" s="93"/>
    </row>
    <row r="15" spans="2:20" ht="19" customHeight="1" x14ac:dyDescent="0.15">
      <c r="C15" s="28" t="s">
        <v>26</v>
      </c>
      <c r="D15" s="64">
        <v>17.5</v>
      </c>
      <c r="E15" s="3"/>
      <c r="F15" s="3"/>
      <c r="G15" s="3"/>
      <c r="H15" s="20"/>
      <c r="I15" s="98"/>
      <c r="J15" s="19"/>
      <c r="K15" s="66"/>
      <c r="L15" s="6"/>
      <c r="M15" s="6"/>
      <c r="N15" s="6"/>
      <c r="O15" s="6"/>
      <c r="P15" s="67" t="s">
        <v>37</v>
      </c>
      <c r="Q15" s="3"/>
      <c r="R15" s="47" t="s">
        <v>26</v>
      </c>
      <c r="S15" s="48">
        <f>L16</f>
        <v>17.505499999999998</v>
      </c>
      <c r="T15" s="20"/>
    </row>
    <row r="16" spans="2:20" ht="19" customHeight="1" x14ac:dyDescent="0.15">
      <c r="C16" s="29" t="s">
        <v>36</v>
      </c>
      <c r="D16" s="46">
        <f>H9</f>
        <v>85</v>
      </c>
      <c r="E16" s="3"/>
      <c r="F16" s="3"/>
      <c r="G16" s="3"/>
      <c r="H16" s="20"/>
      <c r="I16" s="98"/>
      <c r="J16" s="19"/>
      <c r="K16" s="66" t="s">
        <v>21</v>
      </c>
      <c r="L16" s="8">
        <f>(((L17*P17)+(L18*P18)+(L19*P19))/O16*100)+L20+L21+L22+L23</f>
        <v>17.505499999999998</v>
      </c>
      <c r="M16" s="6"/>
      <c r="N16" s="6" t="s">
        <v>38</v>
      </c>
      <c r="O16" s="34">
        <f>H9</f>
        <v>85</v>
      </c>
      <c r="P16" s="68" t="s">
        <v>35</v>
      </c>
      <c r="Q16" s="3"/>
      <c r="R16" s="49" t="s">
        <v>36</v>
      </c>
      <c r="S16" s="50">
        <f>H9</f>
        <v>85</v>
      </c>
      <c r="T16" s="20"/>
    </row>
    <row r="17" spans="2:20" ht="16" customHeight="1" x14ac:dyDescent="0.15">
      <c r="C17" s="28" t="s">
        <v>27</v>
      </c>
      <c r="D17" s="42">
        <f>(D15/100)*H9</f>
        <v>14.874999999999998</v>
      </c>
      <c r="E17" s="3"/>
      <c r="F17" s="3"/>
      <c r="G17" s="3"/>
      <c r="H17" s="20"/>
      <c r="I17" s="98"/>
      <c r="J17" s="19"/>
      <c r="K17" s="82" t="s">
        <v>39</v>
      </c>
      <c r="L17" s="83">
        <v>2.5299999999999998</v>
      </c>
      <c r="M17" s="6"/>
      <c r="N17" s="9" t="s">
        <v>17</v>
      </c>
      <c r="O17" s="84">
        <v>3.85E-2</v>
      </c>
      <c r="P17" s="86">
        <f>O17*$O$16</f>
        <v>3.2725</v>
      </c>
      <c r="Q17" s="3"/>
      <c r="R17" s="47" t="s">
        <v>49</v>
      </c>
      <c r="S17" s="51">
        <f>(S15/100)*S16</f>
        <v>14.879674999999999</v>
      </c>
      <c r="T17" s="20"/>
    </row>
    <row r="18" spans="2:20" ht="16" customHeight="1" x14ac:dyDescent="0.15">
      <c r="C18" s="28"/>
      <c r="D18" s="3"/>
      <c r="E18" s="3"/>
      <c r="F18" s="3"/>
      <c r="G18" s="3"/>
      <c r="H18" s="20"/>
      <c r="I18" s="98"/>
      <c r="J18" s="19"/>
      <c r="K18" s="82" t="s">
        <v>40</v>
      </c>
      <c r="L18" s="83">
        <v>2.84</v>
      </c>
      <c r="M18" s="6"/>
      <c r="N18" s="9" t="s">
        <v>18</v>
      </c>
      <c r="O18" s="84">
        <v>3.2500000000000001E-2</v>
      </c>
      <c r="P18" s="86">
        <f>O18*$O$16</f>
        <v>2.7625000000000002</v>
      </c>
      <c r="Q18" s="3"/>
      <c r="R18" s="47"/>
      <c r="S18" s="52"/>
      <c r="T18" s="20"/>
    </row>
    <row r="19" spans="2:20" ht="16" customHeight="1" x14ac:dyDescent="0.15">
      <c r="C19" s="28" t="s">
        <v>28</v>
      </c>
      <c r="D19" s="65">
        <v>5.46</v>
      </c>
      <c r="E19" s="3"/>
      <c r="F19" s="3"/>
      <c r="G19" s="3"/>
      <c r="H19" s="20"/>
      <c r="I19" s="98"/>
      <c r="J19" s="19"/>
      <c r="K19" s="82" t="s">
        <v>41</v>
      </c>
      <c r="L19" s="83">
        <v>0.25</v>
      </c>
      <c r="M19" s="6"/>
      <c r="N19" s="9" t="s">
        <v>19</v>
      </c>
      <c r="O19" s="84">
        <v>5.7000000000000002E-2</v>
      </c>
      <c r="P19" s="87">
        <f>O19*$O$16</f>
        <v>4.8449999999999998</v>
      </c>
      <c r="Q19" s="3"/>
      <c r="R19" s="47" t="s">
        <v>28</v>
      </c>
      <c r="S19" s="48">
        <f>O40</f>
        <v>5.4612499999999997</v>
      </c>
      <c r="T19" s="20"/>
    </row>
    <row r="20" spans="2:20" ht="16" customHeight="1" x14ac:dyDescent="0.15">
      <c r="C20" s="28"/>
      <c r="D20" s="3"/>
      <c r="E20" s="3"/>
      <c r="F20" s="3"/>
      <c r="G20" s="3"/>
      <c r="H20" s="20"/>
      <c r="I20" s="98"/>
      <c r="J20" s="19"/>
      <c r="K20" s="82" t="s">
        <v>13</v>
      </c>
      <c r="L20" s="83">
        <v>-3.24</v>
      </c>
      <c r="M20" s="6"/>
      <c r="N20" s="9" t="s">
        <v>20</v>
      </c>
      <c r="O20" s="85">
        <v>120</v>
      </c>
      <c r="P20" s="69"/>
      <c r="Q20" s="3"/>
      <c r="R20" s="47"/>
      <c r="S20" s="52"/>
      <c r="T20" s="20"/>
    </row>
    <row r="21" spans="2:20" ht="30" customHeight="1" x14ac:dyDescent="0.2">
      <c r="C21" s="30" t="s">
        <v>29</v>
      </c>
      <c r="D21" s="45">
        <f>D17-D19</f>
        <v>9.4149999999999991</v>
      </c>
      <c r="E21" s="88" t="s">
        <v>34</v>
      </c>
      <c r="F21" s="89"/>
      <c r="G21" s="89"/>
      <c r="H21" s="90"/>
      <c r="I21" s="98"/>
      <c r="J21" s="19"/>
      <c r="K21" s="82" t="s">
        <v>52</v>
      </c>
      <c r="L21" s="83">
        <v>0.15</v>
      </c>
      <c r="M21" s="6"/>
      <c r="N21" s="6"/>
      <c r="O21" s="6"/>
      <c r="P21" s="67"/>
      <c r="Q21" s="3"/>
      <c r="R21" s="53" t="s">
        <v>29</v>
      </c>
      <c r="S21" s="54">
        <f>S17-S19</f>
        <v>9.4184249999999992</v>
      </c>
      <c r="T21" s="78" t="s">
        <v>34</v>
      </c>
    </row>
    <row r="22" spans="2:20" ht="16" customHeight="1" x14ac:dyDescent="0.2">
      <c r="B22" s="12"/>
      <c r="C22" s="28"/>
      <c r="D22" s="7"/>
      <c r="E22" s="3"/>
      <c r="F22" s="3"/>
      <c r="G22" s="3"/>
      <c r="H22" s="20"/>
      <c r="I22" s="98"/>
      <c r="J22" s="19"/>
      <c r="K22" s="82" t="s">
        <v>14</v>
      </c>
      <c r="L22" s="83">
        <v>0.1</v>
      </c>
      <c r="M22" s="6"/>
      <c r="N22" s="6"/>
      <c r="O22" s="6"/>
      <c r="P22" s="67"/>
      <c r="Q22" s="3"/>
      <c r="R22" s="47"/>
      <c r="S22" s="52"/>
      <c r="T22" s="20"/>
    </row>
    <row r="23" spans="2:20" ht="32.5" customHeight="1" x14ac:dyDescent="0.2">
      <c r="B23" s="12"/>
      <c r="C23" s="30" t="s">
        <v>31</v>
      </c>
      <c r="D23" s="45">
        <f>((H8/100)*H9)-D19</f>
        <v>8.990000000000002</v>
      </c>
      <c r="E23" s="88" t="s">
        <v>34</v>
      </c>
      <c r="F23" s="89"/>
      <c r="G23" s="89"/>
      <c r="H23" s="90"/>
      <c r="I23" s="98"/>
      <c r="J23" s="19"/>
      <c r="K23" s="82" t="s">
        <v>15</v>
      </c>
      <c r="L23" s="83">
        <v>0.1</v>
      </c>
      <c r="M23" s="6"/>
      <c r="N23" s="6"/>
      <c r="O23" s="6"/>
      <c r="P23" s="67"/>
      <c r="Q23" s="3"/>
      <c r="R23" s="53" t="s">
        <v>31</v>
      </c>
      <c r="S23" s="54">
        <f>((H8/100)*O16)-O40</f>
        <v>8.9887500000000014</v>
      </c>
      <c r="T23" s="78" t="s">
        <v>34</v>
      </c>
    </row>
    <row r="24" spans="2:20" ht="14" customHeight="1" thickBot="1" x14ac:dyDescent="0.25">
      <c r="B24" s="12"/>
      <c r="C24" s="21"/>
      <c r="D24" s="5"/>
      <c r="E24" s="5"/>
      <c r="F24" s="5"/>
      <c r="G24" s="5"/>
      <c r="H24" s="22"/>
      <c r="I24" s="98"/>
      <c r="J24" s="58"/>
      <c r="K24" s="70"/>
      <c r="L24" s="71"/>
      <c r="M24" s="72"/>
      <c r="N24" s="73"/>
      <c r="O24" s="72"/>
      <c r="P24" s="74"/>
      <c r="Q24" s="59"/>
      <c r="R24" s="55"/>
      <c r="S24" s="56"/>
      <c r="T24" s="22"/>
    </row>
    <row r="25" spans="2:20" ht="22.25" customHeight="1" x14ac:dyDescent="0.2">
      <c r="B25" s="12"/>
      <c r="C25" s="1"/>
      <c r="G25" s="17"/>
      <c r="I25" s="98"/>
      <c r="J25" s="60"/>
      <c r="K25" s="3"/>
      <c r="L25" s="9"/>
      <c r="M25" s="3"/>
      <c r="N25" s="3"/>
      <c r="O25" s="61"/>
      <c r="P25" s="3"/>
      <c r="Q25" s="62"/>
      <c r="R25" s="7"/>
      <c r="S25" s="42"/>
      <c r="T25" s="20"/>
    </row>
    <row r="26" spans="2:20" ht="20" x14ac:dyDescent="0.2">
      <c r="C26" s="116"/>
      <c r="D26" s="116"/>
      <c r="E26" s="116"/>
      <c r="F26" s="116"/>
      <c r="G26" s="116"/>
      <c r="H26" s="116"/>
      <c r="I26" s="98"/>
      <c r="J26" s="60"/>
      <c r="K26" s="106" t="s">
        <v>32</v>
      </c>
      <c r="L26" s="107"/>
      <c r="M26" s="107"/>
      <c r="N26" s="107"/>
      <c r="O26" s="108"/>
      <c r="P26" s="40"/>
      <c r="Q26" s="62"/>
      <c r="R26" s="7"/>
      <c r="S26" s="43"/>
      <c r="T26" s="20"/>
    </row>
    <row r="27" spans="2:20" ht="20" x14ac:dyDescent="0.2">
      <c r="J27" s="60"/>
      <c r="K27" s="31" t="s">
        <v>0</v>
      </c>
      <c r="L27" s="37" t="s">
        <v>1</v>
      </c>
      <c r="M27" s="31" t="s">
        <v>44</v>
      </c>
      <c r="N27" s="37" t="s">
        <v>42</v>
      </c>
      <c r="O27" s="31" t="s">
        <v>2</v>
      </c>
      <c r="P27" s="3"/>
      <c r="Q27" s="62"/>
      <c r="R27" s="7"/>
      <c r="S27" s="44"/>
      <c r="T27" s="20"/>
    </row>
    <row r="28" spans="2:20" ht="20" x14ac:dyDescent="0.2">
      <c r="J28" s="60"/>
      <c r="K28" s="4" t="s">
        <v>3</v>
      </c>
      <c r="L28" s="32">
        <v>155</v>
      </c>
      <c r="M28" s="38">
        <f>L28/2000</f>
        <v>7.7499999999999999E-2</v>
      </c>
      <c r="N28" s="33">
        <v>3.5</v>
      </c>
      <c r="O28" s="75">
        <f t="shared" ref="O28:O37" si="0">(L28/2000)*N28</f>
        <v>0.27124999999999999</v>
      </c>
      <c r="P28" s="3"/>
      <c r="Q28" s="62"/>
      <c r="R28" s="7"/>
      <c r="S28" s="3"/>
      <c r="T28" s="20"/>
    </row>
    <row r="29" spans="2:20" ht="20" x14ac:dyDescent="0.2">
      <c r="J29" s="60"/>
      <c r="K29" s="4" t="s">
        <v>4</v>
      </c>
      <c r="L29" s="32">
        <v>64</v>
      </c>
      <c r="M29" s="38">
        <f t="shared" ref="M29:M39" si="1">L29/2000</f>
        <v>3.2000000000000001E-2</v>
      </c>
      <c r="N29" s="33">
        <v>25</v>
      </c>
      <c r="O29" s="75">
        <f t="shared" si="0"/>
        <v>0.8</v>
      </c>
      <c r="P29" s="3"/>
      <c r="Q29" s="62"/>
      <c r="R29" s="7"/>
      <c r="S29" s="44"/>
      <c r="T29" s="20"/>
    </row>
    <row r="30" spans="2:20" ht="20" x14ac:dyDescent="0.2">
      <c r="J30" s="60"/>
      <c r="K30" s="4" t="s">
        <v>5</v>
      </c>
      <c r="L30" s="32">
        <v>56</v>
      </c>
      <c r="M30" s="38">
        <f t="shared" si="1"/>
        <v>2.8000000000000001E-2</v>
      </c>
      <c r="N30" s="33">
        <v>40</v>
      </c>
      <c r="O30" s="75">
        <f t="shared" si="0"/>
        <v>1.1200000000000001</v>
      </c>
      <c r="P30" s="3"/>
      <c r="Q30" s="62"/>
      <c r="R30" s="7"/>
      <c r="S30" s="3"/>
      <c r="T30" s="20"/>
    </row>
    <row r="31" spans="2:20" ht="20" x14ac:dyDescent="0.2">
      <c r="J31" s="60"/>
      <c r="K31" s="4" t="s">
        <v>6</v>
      </c>
      <c r="L31" s="32">
        <v>180</v>
      </c>
      <c r="M31" s="38">
        <f t="shared" si="1"/>
        <v>0.09</v>
      </c>
      <c r="N31" s="33">
        <v>8</v>
      </c>
      <c r="O31" s="75">
        <f t="shared" si="0"/>
        <v>0.72</v>
      </c>
      <c r="P31" s="3"/>
      <c r="Q31" s="63"/>
      <c r="R31" s="7"/>
      <c r="S31" s="3"/>
      <c r="T31" s="20"/>
    </row>
    <row r="32" spans="2:20" ht="20" x14ac:dyDescent="0.2">
      <c r="C32" s="25"/>
      <c r="D32" s="25"/>
      <c r="E32" s="25"/>
      <c r="F32" s="25"/>
      <c r="G32" s="25"/>
      <c r="H32" s="25"/>
      <c r="J32" s="60"/>
      <c r="K32" s="4" t="s">
        <v>7</v>
      </c>
      <c r="L32" s="32">
        <v>420</v>
      </c>
      <c r="M32" s="38">
        <f t="shared" si="1"/>
        <v>0.21</v>
      </c>
      <c r="N32" s="33">
        <v>4</v>
      </c>
      <c r="O32" s="75">
        <f t="shared" si="0"/>
        <v>0.84</v>
      </c>
      <c r="P32" s="3"/>
      <c r="Q32" s="3"/>
      <c r="R32" s="3"/>
      <c r="S32" s="3"/>
      <c r="T32" s="20"/>
    </row>
    <row r="33" spans="3:20" ht="20" x14ac:dyDescent="0.2">
      <c r="C33" s="25"/>
      <c r="D33" s="25"/>
      <c r="E33" s="25"/>
      <c r="F33" s="25"/>
      <c r="G33" s="25"/>
      <c r="H33" s="25"/>
      <c r="J33" s="60"/>
      <c r="K33" s="4" t="s">
        <v>8</v>
      </c>
      <c r="L33" s="32">
        <v>350</v>
      </c>
      <c r="M33" s="38">
        <f t="shared" si="1"/>
        <v>0.17499999999999999</v>
      </c>
      <c r="N33" s="33">
        <v>4</v>
      </c>
      <c r="O33" s="75">
        <f t="shared" si="0"/>
        <v>0.7</v>
      </c>
      <c r="P33" s="3"/>
      <c r="Q33" s="3"/>
      <c r="R33" s="3"/>
      <c r="S33" s="3"/>
      <c r="T33" s="20"/>
    </row>
    <row r="34" spans="3:20" ht="20" x14ac:dyDescent="0.2">
      <c r="C34" s="57"/>
      <c r="D34" s="57"/>
      <c r="E34" s="57"/>
      <c r="F34" s="57"/>
      <c r="G34" s="57"/>
      <c r="H34" s="57"/>
      <c r="J34" s="60"/>
      <c r="K34" s="4" t="s">
        <v>9</v>
      </c>
      <c r="L34" s="32">
        <v>180</v>
      </c>
      <c r="M34" s="38">
        <f t="shared" si="1"/>
        <v>0.09</v>
      </c>
      <c r="N34" s="33">
        <v>3</v>
      </c>
      <c r="O34" s="75">
        <f t="shared" si="0"/>
        <v>0.27</v>
      </c>
      <c r="P34" s="3"/>
      <c r="Q34" s="3"/>
      <c r="R34" s="3"/>
      <c r="S34" s="3"/>
      <c r="T34" s="20"/>
    </row>
    <row r="35" spans="3:20" ht="20" x14ac:dyDescent="0.2">
      <c r="C35" s="57"/>
      <c r="D35" s="57"/>
      <c r="E35" s="57"/>
      <c r="F35" s="57"/>
      <c r="G35" s="57"/>
      <c r="H35" s="57"/>
      <c r="J35" s="60"/>
      <c r="K35" s="4" t="s">
        <v>10</v>
      </c>
      <c r="L35" s="32">
        <v>450</v>
      </c>
      <c r="M35" s="38">
        <f t="shared" si="1"/>
        <v>0.22500000000000001</v>
      </c>
      <c r="N35" s="33">
        <v>1.2</v>
      </c>
      <c r="O35" s="75">
        <f t="shared" si="0"/>
        <v>0.27</v>
      </c>
      <c r="P35" s="3"/>
      <c r="Q35" s="3"/>
      <c r="R35" s="3"/>
      <c r="S35" s="3"/>
      <c r="T35" s="20"/>
    </row>
    <row r="36" spans="3:20" ht="20" x14ac:dyDescent="0.2">
      <c r="C36" s="57"/>
      <c r="D36" s="57"/>
      <c r="E36" s="57"/>
      <c r="F36" s="57"/>
      <c r="G36" s="57"/>
      <c r="H36" s="57"/>
      <c r="J36" s="60"/>
      <c r="K36" s="4" t="s">
        <v>11</v>
      </c>
      <c r="L36" s="32">
        <v>1500</v>
      </c>
      <c r="M36" s="38">
        <f t="shared" si="1"/>
        <v>0.75</v>
      </c>
      <c r="N36" s="33">
        <v>0.2</v>
      </c>
      <c r="O36" s="75">
        <f t="shared" si="0"/>
        <v>0.15000000000000002</v>
      </c>
      <c r="P36" s="3"/>
      <c r="Q36" s="3"/>
      <c r="R36" s="3"/>
      <c r="S36" s="3"/>
      <c r="T36" s="20"/>
    </row>
    <row r="37" spans="3:20" ht="20" x14ac:dyDescent="0.2">
      <c r="C37" s="57"/>
      <c r="D37" s="57"/>
      <c r="E37" s="57"/>
      <c r="F37" s="57"/>
      <c r="G37" s="57"/>
      <c r="H37" s="57"/>
      <c r="J37" s="60"/>
      <c r="K37" s="4" t="s">
        <v>12</v>
      </c>
      <c r="L37" s="32">
        <v>3200</v>
      </c>
      <c r="M37" s="38">
        <f t="shared" si="1"/>
        <v>1.6</v>
      </c>
      <c r="N37" s="33">
        <v>0.2</v>
      </c>
      <c r="O37" s="75">
        <f t="shared" si="0"/>
        <v>0.32000000000000006</v>
      </c>
      <c r="P37" s="3"/>
      <c r="Q37" s="3"/>
      <c r="R37" s="3"/>
      <c r="S37" s="3"/>
      <c r="T37" s="20"/>
    </row>
    <row r="38" spans="3:20" ht="20" x14ac:dyDescent="0.2">
      <c r="C38" s="57"/>
      <c r="D38" s="57"/>
      <c r="E38" s="57"/>
      <c r="F38" s="57"/>
      <c r="G38" s="57"/>
      <c r="H38" s="57"/>
      <c r="J38" s="60"/>
      <c r="K38" s="4"/>
      <c r="L38" s="32"/>
      <c r="M38" s="38">
        <f t="shared" si="1"/>
        <v>0</v>
      </c>
      <c r="N38" s="33"/>
      <c r="O38" s="75">
        <f t="shared" ref="O38:O39" si="2">(L38/2000)*N38</f>
        <v>0</v>
      </c>
      <c r="P38" s="3"/>
      <c r="Q38" s="3"/>
      <c r="R38" s="3"/>
      <c r="S38" s="3"/>
      <c r="T38" s="20"/>
    </row>
    <row r="39" spans="3:20" ht="20" x14ac:dyDescent="0.2">
      <c r="C39" s="57"/>
      <c r="D39" s="57"/>
      <c r="E39" s="57"/>
      <c r="F39" s="57"/>
      <c r="G39" s="57"/>
      <c r="H39" s="57"/>
      <c r="J39" s="60"/>
      <c r="K39" s="36"/>
      <c r="L39" s="36"/>
      <c r="M39" s="39">
        <f t="shared" si="1"/>
        <v>0</v>
      </c>
      <c r="N39" s="41"/>
      <c r="O39" s="76">
        <f t="shared" si="2"/>
        <v>0</v>
      </c>
      <c r="P39" s="3"/>
      <c r="Q39" s="3"/>
      <c r="R39" s="3"/>
      <c r="S39" s="3"/>
      <c r="T39" s="20"/>
    </row>
    <row r="40" spans="3:20" ht="20" x14ac:dyDescent="0.2">
      <c r="C40" s="57"/>
      <c r="D40" s="57"/>
      <c r="E40" s="57"/>
      <c r="F40" s="57"/>
      <c r="G40" s="57"/>
      <c r="H40" s="57"/>
      <c r="J40" s="58"/>
      <c r="L40" s="79"/>
      <c r="M40" s="79"/>
      <c r="N40" s="80">
        <f>SUM(N28:N39)</f>
        <v>89.100000000000009</v>
      </c>
      <c r="O40" s="77">
        <f>SUM(O28:O39)</f>
        <v>5.4612499999999997</v>
      </c>
      <c r="P40" s="81" t="s">
        <v>28</v>
      </c>
      <c r="Q40" s="3"/>
      <c r="R40" s="3"/>
      <c r="S40" s="3"/>
      <c r="T40" s="20"/>
    </row>
    <row r="41" spans="3:20" ht="15" thickBot="1" x14ac:dyDescent="0.2">
      <c r="J41" s="21"/>
      <c r="K41" s="5"/>
      <c r="L41" s="5"/>
      <c r="M41" s="5"/>
      <c r="N41" s="5"/>
      <c r="O41" s="5"/>
      <c r="P41" s="5"/>
      <c r="Q41" s="35"/>
      <c r="R41" s="5"/>
      <c r="S41" s="5"/>
      <c r="T41" s="22"/>
    </row>
    <row r="42" spans="3:20" ht="14" x14ac:dyDescent="0.15">
      <c r="N42" s="9"/>
      <c r="Q42" s="6"/>
      <c r="R42" s="3"/>
    </row>
    <row r="43" spans="3:20" ht="14" x14ac:dyDescent="0.15">
      <c r="N43" s="10"/>
      <c r="Q43" s="6"/>
      <c r="R43" s="3"/>
    </row>
    <row r="44" spans="3:20" ht="14" x14ac:dyDescent="0.15">
      <c r="O44" s="11"/>
      <c r="Q44" s="6"/>
      <c r="R44" s="3"/>
    </row>
    <row r="45" spans="3:20" ht="14" x14ac:dyDescent="0.15">
      <c r="Q45" s="6"/>
      <c r="R45" s="3"/>
    </row>
    <row r="46" spans="3:20" ht="14" x14ac:dyDescent="0.15">
      <c r="Q46" s="6"/>
      <c r="R46" s="3"/>
    </row>
    <row r="47" spans="3:20" ht="14" x14ac:dyDescent="0.15">
      <c r="Q47" s="6"/>
      <c r="R47" s="3"/>
    </row>
    <row r="48" spans="3:20" ht="14" x14ac:dyDescent="0.15">
      <c r="Q48" s="6"/>
      <c r="R48" s="3"/>
    </row>
    <row r="49" spans="17:18" ht="14" x14ac:dyDescent="0.15">
      <c r="Q49" s="6"/>
      <c r="R49" s="3"/>
    </row>
    <row r="50" spans="17:18" ht="14" x14ac:dyDescent="0.15">
      <c r="Q50" s="6"/>
      <c r="R50" s="3"/>
    </row>
  </sheetData>
  <sheetProtection sheet="1" objects="1" scenarios="1" insertRows="0"/>
  <mergeCells count="17">
    <mergeCell ref="B2:T5"/>
    <mergeCell ref="C12:H12"/>
    <mergeCell ref="K14:P14"/>
    <mergeCell ref="K26:O26"/>
    <mergeCell ref="C8:G8"/>
    <mergeCell ref="C9:G9"/>
    <mergeCell ref="C7:I7"/>
    <mergeCell ref="C26:H26"/>
    <mergeCell ref="H8:I8"/>
    <mergeCell ref="H9:I9"/>
    <mergeCell ref="C11:T11"/>
    <mergeCell ref="E21:H21"/>
    <mergeCell ref="E23:H23"/>
    <mergeCell ref="R14:T14"/>
    <mergeCell ref="J12:T12"/>
    <mergeCell ref="I12:I26"/>
    <mergeCell ref="C14:H14"/>
  </mergeCells>
  <conditionalFormatting sqref="L17:L24 O17:O20">
    <cfRule type="expression" dxfId="1" priority="21">
      <formula>$H$8=$B$98</formula>
    </cfRule>
  </conditionalFormatting>
  <conditionalFormatting sqref="K28:L39 N28:N39">
    <cfRule type="expression" dxfId="0" priority="22">
      <formula>$E$26=$B$100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6"/>
  <sheetViews>
    <sheetView workbookViewId="0">
      <selection activeCell="B3" sqref="B3"/>
    </sheetView>
  </sheetViews>
  <sheetFormatPr baseColWidth="10" defaultColWidth="8.83203125" defaultRowHeight="14" x14ac:dyDescent="0.15"/>
  <cols>
    <col min="1" max="1" width="16.5" style="2" customWidth="1"/>
    <col min="2" max="13" width="11.5" style="2" customWidth="1"/>
    <col min="14" max="16384" width="8.83203125" style="2"/>
  </cols>
  <sheetData>
    <row r="2" spans="1:16" ht="16" x14ac:dyDescent="0.2">
      <c r="A2" s="124" t="s">
        <v>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6" x14ac:dyDescent="0.15">
      <c r="A3" s="13" t="s">
        <v>24</v>
      </c>
      <c r="B3" s="14">
        <v>43861</v>
      </c>
      <c r="C3" s="14">
        <v>43889</v>
      </c>
      <c r="D3" s="14">
        <v>43921</v>
      </c>
      <c r="E3" s="14">
        <v>43951</v>
      </c>
      <c r="F3" s="14">
        <v>43982</v>
      </c>
      <c r="G3" s="14">
        <v>44012</v>
      </c>
      <c r="H3" s="14">
        <v>44043</v>
      </c>
      <c r="I3" s="14">
        <v>44074</v>
      </c>
      <c r="J3" s="14">
        <v>44104</v>
      </c>
      <c r="K3" s="14">
        <v>44135</v>
      </c>
      <c r="L3" s="14">
        <v>44165</v>
      </c>
      <c r="M3" s="14">
        <v>44196</v>
      </c>
    </row>
    <row r="4" spans="1:16" x14ac:dyDescent="0.15">
      <c r="A4" s="13" t="s">
        <v>16</v>
      </c>
      <c r="B4" s="15">
        <v>84.5</v>
      </c>
      <c r="C4" s="15">
        <v>83</v>
      </c>
      <c r="D4" s="15">
        <v>84</v>
      </c>
      <c r="E4" s="15">
        <v>86</v>
      </c>
      <c r="F4" s="15">
        <v>87</v>
      </c>
      <c r="G4" s="15">
        <v>88</v>
      </c>
      <c r="H4" s="15">
        <v>88</v>
      </c>
      <c r="I4" s="15">
        <v>86</v>
      </c>
      <c r="J4" s="15">
        <v>86.5</v>
      </c>
      <c r="K4" s="15">
        <v>86.2</v>
      </c>
      <c r="L4" s="15">
        <v>85.9</v>
      </c>
      <c r="M4" s="15">
        <v>85.6</v>
      </c>
    </row>
    <row r="5" spans="1:16" ht="16" x14ac:dyDescent="0.2">
      <c r="A5" s="13" t="s">
        <v>22</v>
      </c>
      <c r="B5" s="16">
        <v>13.06</v>
      </c>
      <c r="C5" s="16">
        <v>13.5</v>
      </c>
      <c r="D5" s="16">
        <v>14.2</v>
      </c>
      <c r="E5" s="16">
        <v>14.25</v>
      </c>
      <c r="F5" s="16">
        <v>14.68</v>
      </c>
      <c r="G5" s="16">
        <v>13.85</v>
      </c>
      <c r="H5" s="16">
        <v>13.25</v>
      </c>
      <c r="I5" s="16">
        <v>12</v>
      </c>
      <c r="J5" s="16">
        <v>11.285</v>
      </c>
      <c r="K5" s="16">
        <v>10.420999999999999</v>
      </c>
      <c r="L5" s="16">
        <v>9.5570000000000004</v>
      </c>
      <c r="M5" s="16">
        <v>8.6929999999999996</v>
      </c>
      <c r="P5" s="45"/>
    </row>
    <row r="6" spans="1:16" x14ac:dyDescent="0.15">
      <c r="A6" s="13" t="s">
        <v>25</v>
      </c>
      <c r="B6" s="16">
        <v>12.25</v>
      </c>
      <c r="C6" s="16">
        <v>12.58</v>
      </c>
      <c r="D6" s="16">
        <v>12.36</v>
      </c>
      <c r="E6" s="16">
        <v>12.84</v>
      </c>
      <c r="F6" s="16">
        <v>12.85</v>
      </c>
      <c r="G6" s="16">
        <v>12.9</v>
      </c>
      <c r="H6" s="16">
        <v>13.1</v>
      </c>
      <c r="I6" s="16">
        <v>12.2</v>
      </c>
      <c r="J6" s="16">
        <v>12.324999999999999</v>
      </c>
      <c r="K6" s="16">
        <v>12.15</v>
      </c>
      <c r="L6" s="16">
        <v>11.975</v>
      </c>
      <c r="M6" s="16">
        <v>11.8</v>
      </c>
    </row>
  </sheetData>
  <mergeCells count="1">
    <mergeCell ref="A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IOFC Calculator</vt:lpstr>
      <vt:lpstr>Tracking Over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Soberon</dc:creator>
  <cp:lastModifiedBy>David Graff</cp:lastModifiedBy>
  <dcterms:created xsi:type="dcterms:W3CDTF">2020-06-17T11:18:49Z</dcterms:created>
  <dcterms:modified xsi:type="dcterms:W3CDTF">2020-08-28T16:22:11Z</dcterms:modified>
</cp:coreProperties>
</file>